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30324/"/>
    </mc:Choice>
  </mc:AlternateContent>
  <xr:revisionPtr revIDLastSave="6" documentId="8_{A33B5A09-BABC-4182-AD84-C315D718A6D6}" xr6:coauthVersionLast="47" xr6:coauthVersionMax="47" xr10:uidLastSave="{5634EDC0-840C-4C08-B84A-A35528189C89}"/>
  <bookViews>
    <workbookView xWindow="0" yWindow="0" windowWidth="22596" windowHeight="12024" xr2:uid="{825550FC-7776-4040-B6CF-645CD49F4A7F}"/>
  </bookViews>
  <sheets>
    <sheet name="erfbelasting (1)" sheetId="1" r:id="rId1"/>
    <sheet name="erfbelasting (2)" sheetId="3" r:id="rId2"/>
    <sheet name="schenkbelasting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2" l="1"/>
  <c r="C33" i="2"/>
  <c r="D33" i="2"/>
  <c r="E33" i="2"/>
  <c r="F33" i="2"/>
  <c r="G33" i="2"/>
  <c r="B22" i="2"/>
  <c r="C22" i="2"/>
  <c r="D22" i="2"/>
  <c r="E22" i="2"/>
  <c r="F22" i="2"/>
  <c r="G22" i="2"/>
  <c r="B11" i="2"/>
  <c r="C11" i="2"/>
  <c r="D11" i="2"/>
  <c r="E11" i="2"/>
  <c r="F11" i="2"/>
  <c r="G11" i="2"/>
  <c r="B24" i="1" l="1"/>
  <c r="C24" i="1"/>
  <c r="D24" i="1"/>
  <c r="E24" i="1"/>
  <c r="F24" i="1"/>
  <c r="G24" i="1"/>
  <c r="B12" i="1" l="1"/>
  <c r="C12" i="1"/>
  <c r="D12" i="1"/>
  <c r="E12" i="1"/>
  <c r="F12" i="1"/>
  <c r="G12" i="1"/>
</calcChain>
</file>

<file path=xl/sharedStrings.xml><?xml version="1.0" encoding="utf-8"?>
<sst xmlns="http://schemas.openxmlformats.org/spreadsheetml/2006/main" count="118" uniqueCount="45">
  <si>
    <t>Echtgeno(o)t(e)/samenwonende partner met vrijstelling gezinswoning</t>
  </si>
  <si>
    <t>Rechte lijn</t>
  </si>
  <si>
    <t>Broer/zus</t>
  </si>
  <si>
    <t>Andere personen</t>
  </si>
  <si>
    <t>Legaten aan verlaagd tarief</t>
  </si>
  <si>
    <t>Categorie erfopvolger</t>
  </si>
  <si>
    <t>2017</t>
  </si>
  <si>
    <t>2018</t>
  </si>
  <si>
    <t>2019</t>
  </si>
  <si>
    <t>2020</t>
  </si>
  <si>
    <t>2021</t>
  </si>
  <si>
    <t>2022</t>
  </si>
  <si>
    <t>Totaal</t>
  </si>
  <si>
    <t>Schriftelijke vraag nr. 232 van 23 februari 2023 - bijlage</t>
  </si>
  <si>
    <t>ERFOPVOLGER</t>
  </si>
  <si>
    <t>VERMOGEN</t>
  </si>
  <si>
    <t>SCHIJF</t>
  </si>
  <si>
    <t>Roerend</t>
  </si>
  <si>
    <t>Laagste</t>
  </si>
  <si>
    <t>Middelste</t>
  </si>
  <si>
    <t>Hoogste</t>
  </si>
  <si>
    <t>Gezinswoning</t>
  </si>
  <si>
    <t>Onroerend</t>
  </si>
  <si>
    <t>Familiale onderneming</t>
  </si>
  <si>
    <t>Broer / Zus</t>
  </si>
  <si>
    <t>TARIEF (tot 01/09/2018)</t>
  </si>
  <si>
    <t>TARIEF (vanaf 01/09/2018)</t>
  </si>
  <si>
    <t>Subtotaal</t>
  </si>
  <si>
    <t>Roerend en onroerend</t>
  </si>
  <si>
    <t>Deelvragen 1-3-4</t>
  </si>
  <si>
    <t>Deelvraag 2</t>
  </si>
  <si>
    <t>Schenking roerend - rechte lijn of partner  (3%)</t>
  </si>
  <si>
    <t>Schenking roerend - andere personen  (7%)</t>
  </si>
  <si>
    <t>Andere (5,5%, secundaire schenking, vast recht)</t>
  </si>
  <si>
    <t>Tariefcategorie</t>
  </si>
  <si>
    <t>Deelvragen 5-7</t>
  </si>
  <si>
    <t>Tarief</t>
  </si>
  <si>
    <t>Netto rechten - totaal</t>
  </si>
  <si>
    <t>Bruto rechten - totaal</t>
  </si>
  <si>
    <t>Bruto erfbelasting per aanslagjaar en per categorie erfopvolger (in euro)</t>
  </si>
  <si>
    <t>Netto erfbelasting per aanslagjaar en per categorie erfopvolger (in euro)</t>
  </si>
  <si>
    <t>Bruto  erfbelasting per aanslagjaar, per categorie erfopvolger, per type vermogen en per tariefcategorie (in euro)</t>
  </si>
  <si>
    <t>Schenkbelasting onroerende goederen per aanslagjaar per tariefcategorie - andere personen (in euro)</t>
  </si>
  <si>
    <t>Schenkbelasting onroerende goederen per aanslagjaar per tariefcategorie - rechte lijn (in euro)</t>
  </si>
  <si>
    <t>Netto schenkbelasting roerende goederen per aanslagjaar per tariefcategorie (in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</si>
</sst>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rgb="FF7030A0"/>
      <name val="Verdana"/>
      <family val="2"/>
    </font>
    <font>
      <b/>
      <i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0" fontId="3" fillId="0" borderId="0" xfId="0" applyFont="1" applyFill="1"/>
    <xf numFmtId="43" fontId="3" fillId="0" borderId="0" xfId="1" applyFont="1" applyFill="1" applyAlignment="1">
      <alignment horizontal="right"/>
    </xf>
    <xf numFmtId="164" fontId="3" fillId="0" borderId="0" xfId="0" applyNumberFormat="1" applyFont="1"/>
    <xf numFmtId="43" fontId="3" fillId="0" borderId="0" xfId="1" applyFont="1"/>
    <xf numFmtId="164" fontId="3" fillId="0" borderId="0" xfId="1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9" fontId="3" fillId="0" borderId="0" xfId="2" applyFont="1"/>
    <xf numFmtId="0" fontId="4" fillId="0" borderId="0" xfId="0" applyFont="1"/>
    <xf numFmtId="0" fontId="3" fillId="0" borderId="0" xfId="0" applyFont="1" applyAlignment="1">
      <alignment horizontal="right" wrapText="1"/>
    </xf>
    <xf numFmtId="0" fontId="5" fillId="0" borderId="0" xfId="0" applyFont="1"/>
    <xf numFmtId="9" fontId="5" fillId="0" borderId="0" xfId="2" applyFont="1"/>
    <xf numFmtId="164" fontId="5" fillId="0" borderId="0" xfId="1" applyNumberFormat="1" applyFont="1"/>
    <xf numFmtId="0" fontId="2" fillId="0" borderId="0" xfId="0" applyFont="1" applyAlignment="1">
      <alignment wrapText="1"/>
    </xf>
    <xf numFmtId="164" fontId="3" fillId="0" borderId="0" xfId="1" applyNumberFormat="1" applyFont="1" applyFill="1"/>
    <xf numFmtId="164" fontId="3" fillId="0" borderId="0" xfId="1" applyNumberFormat="1" applyFont="1" applyFill="1" applyAlignment="1">
      <alignment horizontal="right"/>
    </xf>
    <xf numFmtId="0" fontId="3" fillId="0" borderId="1" xfId="0" applyFont="1" applyBorder="1"/>
    <xf numFmtId="43" fontId="3" fillId="0" borderId="0" xfId="1" applyFont="1" applyAlignment="1">
      <alignment horizontal="right"/>
    </xf>
    <xf numFmtId="9" fontId="3" fillId="0" borderId="0" xfId="0" applyNumberFormat="1" applyFont="1" applyAlignment="1">
      <alignment horizontal="left"/>
    </xf>
    <xf numFmtId="164" fontId="3" fillId="0" borderId="2" xfId="1" applyNumberFormat="1" applyFont="1" applyBorder="1"/>
    <xf numFmtId="164" fontId="3" fillId="0" borderId="3" xfId="1" applyNumberFormat="1" applyFont="1" applyBorder="1"/>
    <xf numFmtId="43" fontId="3" fillId="0" borderId="0" xfId="1" applyFont="1" applyAlignment="1">
      <alignment horizontal="right" wrapText="1"/>
    </xf>
  </cellXfs>
  <cellStyles count="3">
    <cellStyle name="Komma" xfId="1" builtinId="3"/>
    <cellStyle name="Procent" xfId="2" builtinId="5"/>
    <cellStyle name="Standaard" xfId="0" builtinId="0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3" formatCode="0%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30F2E0-8219-411B-9C1C-519B5025BDFE}" name="Tabel1" displayName="Tabel1" ref="A6:G12" totalsRowCount="1" headerRowDxfId="91" dataDxfId="90" dataCellStyle="Komma">
  <tableColumns count="7">
    <tableColumn id="1" xr3:uid="{763821A1-8004-4B6F-8511-51D4B9E7D96A}" name="Categorie erfopvolger" totalsRowLabel="Totaal" dataDxfId="89" totalsRowDxfId="88"/>
    <tableColumn id="2" xr3:uid="{95F8C8E2-681D-42C2-9693-85871AF95C34}" name="2017" totalsRowFunction="sum" dataDxfId="87" totalsRowDxfId="86" dataCellStyle="Komma"/>
    <tableColumn id="3" xr3:uid="{1C243E79-A7AF-4610-A2DA-14627EE12CB9}" name="2018" totalsRowFunction="sum" dataDxfId="85" totalsRowDxfId="84" dataCellStyle="Komma"/>
    <tableColumn id="4" xr3:uid="{93FCAC5B-7D04-4309-BDC2-BF9EB2A83880}" name="2019" totalsRowFunction="sum" dataDxfId="83" totalsRowDxfId="82" dataCellStyle="Komma"/>
    <tableColumn id="5" xr3:uid="{B6A399F6-AABF-458B-B15D-8C2F3C402B71}" name="2020" totalsRowFunction="sum" dataDxfId="81" totalsRowDxfId="80" dataCellStyle="Komma"/>
    <tableColumn id="6" xr3:uid="{F31BC620-998E-4C0F-AB40-20CAFE21EB56}" name="2021" totalsRowFunction="sum" dataDxfId="79" totalsRowDxfId="78" dataCellStyle="Komma"/>
    <tableColumn id="7" xr3:uid="{A26C79A3-938A-44CA-9EEB-1D69F15E050F}" name="2022" totalsRowFunction="sum" dataDxfId="77" totalsRowDxfId="76" dataCellStyle="Komma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1C3204C-AAFD-40CF-A152-CFE6BF17CD6B}" name="Tabel2" displayName="Tabel2" ref="A18:G24" totalsRowCount="1" headerRowDxfId="75" dataDxfId="74">
  <tableColumns count="7">
    <tableColumn id="1" xr3:uid="{24FCA20B-93E5-4B2D-8765-FBF0597D71DD}" name="Categorie erfopvolger" totalsRowLabel="Totaal" dataDxfId="73" totalsRowDxfId="72"/>
    <tableColumn id="2" xr3:uid="{0401E70A-8AF8-4E18-8964-A745ADF1EA61}" name="2017" totalsRowFunction="sum" dataDxfId="71" totalsRowDxfId="70" dataCellStyle="Komma"/>
    <tableColumn id="3" xr3:uid="{F068AC1F-FF3B-44C2-9A28-23E991CE4AF8}" name="2018" totalsRowFunction="sum" dataDxfId="69" totalsRowDxfId="68" dataCellStyle="Komma"/>
    <tableColumn id="4" xr3:uid="{024D17EA-DBFA-431F-8472-9AA0785354EB}" name="2019" totalsRowFunction="sum" dataDxfId="67" totalsRowDxfId="66" dataCellStyle="Komma"/>
    <tableColumn id="5" xr3:uid="{ADCEB775-8DF5-43E1-A732-545555D728B2}" name="2020" totalsRowFunction="sum" dataDxfId="65" totalsRowDxfId="64" dataCellStyle="Komma"/>
    <tableColumn id="6" xr3:uid="{A71AAE28-55D7-4381-8162-CE18666428B7}" name="2021" totalsRowFunction="sum" dataDxfId="63" totalsRowDxfId="62" dataCellStyle="Komma"/>
    <tableColumn id="7" xr3:uid="{FEE02FEE-C3D6-4892-AA95-ED63AF3BFBE4}" name="2022" totalsRowFunction="sum" dataDxfId="61" totalsRowDxfId="60" dataCellStyle="Komma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5A66D9B-BDF8-4E21-B808-30820971D962}" name="Tabel3" displayName="Tabel3" ref="A7:K40" totalsRowShown="0" headerRowDxfId="59" dataDxfId="58">
  <tableColumns count="11">
    <tableColumn id="1" xr3:uid="{152B06CD-622D-4045-8AB1-B6B40035728B}" name="ERFOPVOLGER" dataDxfId="57"/>
    <tableColumn id="2" xr3:uid="{08980E83-2040-4A70-9519-2EF6B71EED33}" name="VERMOGEN" dataDxfId="56"/>
    <tableColumn id="3" xr3:uid="{A8826D45-BF2E-4622-AC7E-60966ADC7111}" name="SCHIJF" dataDxfId="55"/>
    <tableColumn id="4" xr3:uid="{743E72E0-8694-4541-AF71-1099683EDC04}" name="TARIEF (tot 01/09/2018)" dataDxfId="54"/>
    <tableColumn id="5" xr3:uid="{9865BB32-8374-41D7-B07A-99BB53608F7E}" name="TARIEF (vanaf 01/09/2018)" dataDxfId="53"/>
    <tableColumn id="6" xr3:uid="{77F1C577-19B2-4CD8-A4BC-BADB6270253A}" name="2017" dataDxfId="52"/>
    <tableColumn id="7" xr3:uid="{3CE387B2-382D-4C90-A6D5-E635FA9D6E6D}" name="2018" dataDxfId="51"/>
    <tableColumn id="8" xr3:uid="{74DD63C2-280E-4907-94C0-DA241CDF5D8E}" name="2019" dataDxfId="50"/>
    <tableColumn id="9" xr3:uid="{6DD97EAF-6D55-409E-9E95-23BA14C05282}" name="2020" dataDxfId="49"/>
    <tableColumn id="10" xr3:uid="{74E3056A-53D2-495A-9A68-FAF912F014B8}" name="2021" dataDxfId="48"/>
    <tableColumn id="11" xr3:uid="{D085091E-96C7-4CB5-84F4-590536269DD4}" name="2022" dataDxfId="47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5FD188D-96B4-49D3-B8F1-B7359A5E348E}" name="Tabel4" displayName="Tabel4" ref="A7:G11" totalsRowCount="1" headerRowDxfId="46" totalsRowDxfId="45">
  <tableColumns count="7">
    <tableColumn id="1" xr3:uid="{AF4E43C3-9193-40CA-B30C-C6FA4270535F}" name="Tariefcategorie" totalsRowLabel="Totaal" totalsRowDxfId="44"/>
    <tableColumn id="2" xr3:uid="{C2FBDF41-8FB7-490C-B5FC-855BB1467693}" name="2017" totalsRowFunction="sum" dataDxfId="43" totalsRowDxfId="42" dataCellStyle="Komma" totalsRowCellStyle="Komma"/>
    <tableColumn id="3" xr3:uid="{DB0B8FED-6203-4C95-9E33-61E264CF5CCF}" name="2018" totalsRowFunction="sum" dataDxfId="41" totalsRowDxfId="40" dataCellStyle="Komma" totalsRowCellStyle="Komma"/>
    <tableColumn id="4" xr3:uid="{535F7B0A-CA6C-4A89-B063-4CFE5511A24E}" name="2019" totalsRowFunction="sum" dataDxfId="39" totalsRowDxfId="38" dataCellStyle="Komma" totalsRowCellStyle="Komma"/>
    <tableColumn id="5" xr3:uid="{599166A8-E54B-43A0-85C1-200FCC201F69}" name="2020" totalsRowFunction="sum" dataDxfId="37" totalsRowDxfId="36" dataCellStyle="Komma" totalsRowCellStyle="Komma"/>
    <tableColumn id="6" xr3:uid="{9F820918-9ABA-4B9A-96B2-608CBF569A4F}" name="2021" totalsRowFunction="sum" dataDxfId="35" totalsRowDxfId="34" dataCellStyle="Komma" totalsRowCellStyle="Komma"/>
    <tableColumn id="7" xr3:uid="{4A34B31F-AA58-4B5F-9635-291B1F82C039}" name="2022" totalsRowFunction="sum" dataDxfId="33" totalsRowDxfId="32" dataCellStyle="Komma" totalsRowCellStyle="Komma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ED8F178-44B1-41F5-A850-DB75D2CB2BC1}" name="Tabel5" displayName="Tabel5" ref="A17:G22" totalsRowCount="1" headerRowDxfId="31" dataDxfId="30" dataCellStyle="Komma">
  <tableColumns count="7">
    <tableColumn id="1" xr3:uid="{F6EE594F-7804-4963-90B3-F05D24501CF1}" name="Tarief" totalsRowLabel="Bruto rechten - totaal" dataDxfId="29" totalsRowDxfId="28"/>
    <tableColumn id="2" xr3:uid="{3C43696D-A71B-46C0-8787-6B3ECE5417B7}" name="2017" totalsRowFunction="sum" dataDxfId="27" totalsRowDxfId="26" dataCellStyle="Komma" totalsRowCellStyle="Komma"/>
    <tableColumn id="3" xr3:uid="{C12315F6-48CF-44BE-B51D-EE62A618C8E0}" name="2018" totalsRowFunction="sum" dataDxfId="25" totalsRowDxfId="24" dataCellStyle="Komma" totalsRowCellStyle="Komma"/>
    <tableColumn id="4" xr3:uid="{8946AFB4-04B0-45FF-845D-D0D002EF56FB}" name="2019" totalsRowFunction="sum" dataDxfId="23" totalsRowDxfId="22" dataCellStyle="Komma" totalsRowCellStyle="Komma"/>
    <tableColumn id="5" xr3:uid="{41DBD013-EAC1-4780-85DF-958E4ACBD735}" name="2020" totalsRowFunction="sum" dataDxfId="21" totalsRowDxfId="20" dataCellStyle="Komma" totalsRowCellStyle="Komma"/>
    <tableColumn id="6" xr3:uid="{6A1AF140-D167-4223-9DA1-E3A1FE51B6F5}" name="2021" totalsRowFunction="sum" dataDxfId="19" totalsRowDxfId="18" dataCellStyle="Komma" totalsRowCellStyle="Komma"/>
    <tableColumn id="7" xr3:uid="{70D27DAC-9103-4F97-BD11-1CB8EC59F03D}" name="2022" totalsRowFunction="sum" dataDxfId="17" totalsRowDxfId="16" dataCellStyle="Komma" totalsRowCellStyle="Komma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02DB516-2A57-45E9-98F5-12CC3A7F1934}" name="Tabel6" displayName="Tabel6" ref="A28:G33" totalsRowCount="1" headerRowDxfId="15" dataDxfId="14">
  <tableColumns count="7">
    <tableColumn id="1" xr3:uid="{A77E4017-E140-43CB-B470-3A7EB81BFDFD}" name="Tarief" totalsRowLabel="Bruto rechten - totaal" dataDxfId="13" totalsRowDxfId="12"/>
    <tableColumn id="2" xr3:uid="{8683A2CC-07A4-4AD0-973E-E04011381CB6}" name="2017" totalsRowFunction="sum" dataDxfId="11" totalsRowDxfId="10" dataCellStyle="Komma" totalsRowCellStyle="Komma"/>
    <tableColumn id="3" xr3:uid="{315C0827-09EE-4741-85C9-499B244997A1}" name="2018" totalsRowFunction="sum" dataDxfId="9" totalsRowDxfId="8" dataCellStyle="Komma" totalsRowCellStyle="Komma"/>
    <tableColumn id="4" xr3:uid="{E6478BB4-6F10-4A06-8D43-5C4031D33B70}" name="2019" totalsRowFunction="sum" dataDxfId="7" totalsRowDxfId="6" dataCellStyle="Komma" totalsRowCellStyle="Komma"/>
    <tableColumn id="5" xr3:uid="{DDE062C4-5F8A-4023-9327-F7292AF39922}" name="2020" totalsRowFunction="sum" dataDxfId="5" totalsRowDxfId="4" dataCellStyle="Komma" totalsRowCellStyle="Komma"/>
    <tableColumn id="6" xr3:uid="{BF994E45-95AD-414D-9083-57F6528EB3D6}" name="2021" totalsRowFunction="sum" dataDxfId="3" totalsRowDxfId="2" dataCellStyle="Komma" totalsRowCellStyle="Komma"/>
    <tableColumn id="7" xr3:uid="{18A69277-4FF5-4175-BF7E-6BE4F95EDEDC}" name="2022" totalsRowFunction="sum" dataDxfId="1" totalsRowDxfId="0" dataCellStyle="Komma" totalsRowCellStyle="Komma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57A64-96D9-47E5-BFD1-FAC4A78263F5}">
  <sheetPr>
    <pageSetUpPr fitToPage="1"/>
  </sheetPr>
  <dimension ref="A1:G24"/>
  <sheetViews>
    <sheetView tabSelected="1" workbookViewId="0">
      <selection activeCell="A18" sqref="A18"/>
    </sheetView>
  </sheetViews>
  <sheetFormatPr defaultRowHeight="12.6" x14ac:dyDescent="0.2"/>
  <cols>
    <col min="1" max="1" width="71.33203125" style="2" customWidth="1"/>
    <col min="2" max="7" width="18.33203125" style="2" bestFit="1" customWidth="1"/>
    <col min="8" max="16384" width="8.88671875" style="2"/>
  </cols>
  <sheetData>
    <row r="1" spans="1:7" x14ac:dyDescent="0.2">
      <c r="A1" s="1" t="s">
        <v>13</v>
      </c>
    </row>
    <row r="2" spans="1:7" x14ac:dyDescent="0.2">
      <c r="A2" s="2" t="s">
        <v>30</v>
      </c>
    </row>
    <row r="4" spans="1:7" x14ac:dyDescent="0.2">
      <c r="A4" s="11" t="s">
        <v>39</v>
      </c>
    </row>
    <row r="6" spans="1:7" x14ac:dyDescent="0.2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x14ac:dyDescent="0.2">
      <c r="A7" s="2" t="s">
        <v>0</v>
      </c>
      <c r="B7" s="3">
        <v>247832670.88260001</v>
      </c>
      <c r="C7" s="3">
        <v>250934564.55689999</v>
      </c>
      <c r="D7" s="3">
        <v>263729024.25090003</v>
      </c>
      <c r="E7" s="3">
        <v>294346690.89600003</v>
      </c>
      <c r="F7" s="3">
        <v>297216928.69920003</v>
      </c>
      <c r="G7" s="3">
        <v>228629252.26560003</v>
      </c>
    </row>
    <row r="8" spans="1:7" x14ac:dyDescent="0.2">
      <c r="A8" s="2" t="s">
        <v>1</v>
      </c>
      <c r="B8" s="3">
        <v>588722192.56110001</v>
      </c>
      <c r="C8" s="3">
        <v>503564945.21009994</v>
      </c>
      <c r="D8" s="3">
        <v>497856942.18180001</v>
      </c>
      <c r="E8" s="3">
        <v>632329306.56780005</v>
      </c>
      <c r="F8" s="3">
        <v>644637727.02119994</v>
      </c>
      <c r="G8" s="3">
        <v>399200898.17970002</v>
      </c>
    </row>
    <row r="9" spans="1:7" x14ac:dyDescent="0.2">
      <c r="A9" s="2" t="s">
        <v>2</v>
      </c>
      <c r="B9" s="3">
        <v>226288658.57500002</v>
      </c>
      <c r="C9" s="3">
        <v>231246653.49650002</v>
      </c>
      <c r="D9" s="3">
        <v>210287461.30060002</v>
      </c>
      <c r="E9" s="3">
        <v>241557487.6965</v>
      </c>
      <c r="F9" s="3">
        <v>250462155.6022</v>
      </c>
      <c r="G9" s="3">
        <v>165469704.19060001</v>
      </c>
    </row>
    <row r="10" spans="1:7" x14ac:dyDescent="0.2">
      <c r="A10" s="2" t="s">
        <v>3</v>
      </c>
      <c r="B10" s="3">
        <v>541568984.25710011</v>
      </c>
      <c r="C10" s="3">
        <v>544340616.10030007</v>
      </c>
      <c r="D10" s="3">
        <v>466707598.90039998</v>
      </c>
      <c r="E10" s="3">
        <v>546579347.16560006</v>
      </c>
      <c r="F10" s="3">
        <v>500860827.3824001</v>
      </c>
      <c r="G10" s="3">
        <v>354275533.79809999</v>
      </c>
    </row>
    <row r="11" spans="1:7" x14ac:dyDescent="0.2">
      <c r="A11" s="4" t="s">
        <v>4</v>
      </c>
      <c r="B11" s="17">
        <v>22578695.289999995</v>
      </c>
      <c r="C11" s="17">
        <v>21359163.900000028</v>
      </c>
      <c r="D11" s="17">
        <v>26455833.329999957</v>
      </c>
      <c r="E11" s="17">
        <v>28463997.170000032</v>
      </c>
      <c r="F11" s="17">
        <v>12049683.299999999</v>
      </c>
      <c r="G11" s="17">
        <v>46986.62</v>
      </c>
    </row>
    <row r="12" spans="1:7" x14ac:dyDescent="0.2">
      <c r="A12" s="2" t="s">
        <v>12</v>
      </c>
      <c r="B12" s="6">
        <f>SUBTOTAL(109,Tabel1[2017])</f>
        <v>1626991201.5658002</v>
      </c>
      <c r="C12" s="6">
        <f>SUBTOTAL(109,Tabel1[2018])</f>
        <v>1551445943.2638001</v>
      </c>
      <c r="D12" s="6">
        <f>SUBTOTAL(109,Tabel1[2019])</f>
        <v>1465036859.9637001</v>
      </c>
      <c r="E12" s="6">
        <f>SUBTOTAL(109,Tabel1[2020])</f>
        <v>1743276829.4959002</v>
      </c>
      <c r="F12" s="6">
        <f>SUBTOTAL(109,Tabel1[2021])</f>
        <v>1705227322.0049999</v>
      </c>
      <c r="G12" s="6">
        <f>SUBTOTAL(109,Tabel1[2022])</f>
        <v>1147622375.0539999</v>
      </c>
    </row>
    <row r="16" spans="1:7" x14ac:dyDescent="0.2">
      <c r="A16" s="11" t="s">
        <v>40</v>
      </c>
      <c r="B16" s="3"/>
      <c r="C16" s="3"/>
      <c r="D16" s="3"/>
      <c r="E16" s="3"/>
      <c r="F16" s="3"/>
      <c r="G16" s="3"/>
    </row>
    <row r="18" spans="1:7" x14ac:dyDescent="0.2">
      <c r="A18" s="4" t="s">
        <v>5</v>
      </c>
      <c r="B18" s="8" t="s">
        <v>6</v>
      </c>
      <c r="C18" s="8" t="s">
        <v>7</v>
      </c>
      <c r="D18" s="8" t="s">
        <v>8</v>
      </c>
      <c r="E18" s="8" t="s">
        <v>9</v>
      </c>
      <c r="F18" s="8" t="s">
        <v>10</v>
      </c>
      <c r="G18" s="8" t="s">
        <v>11</v>
      </c>
    </row>
    <row r="19" spans="1:7" x14ac:dyDescent="0.2">
      <c r="A19" s="2" t="s">
        <v>0</v>
      </c>
      <c r="B19" s="8">
        <v>167504090.63999999</v>
      </c>
      <c r="C19" s="8">
        <v>156171484.41000012</v>
      </c>
      <c r="D19" s="8">
        <v>153119855.64999998</v>
      </c>
      <c r="E19" s="8">
        <v>169423282.99999979</v>
      </c>
      <c r="F19" s="8">
        <v>162854385.23000044</v>
      </c>
      <c r="G19" s="8">
        <v>111278064.45000023</v>
      </c>
    </row>
    <row r="20" spans="1:7" x14ac:dyDescent="0.2">
      <c r="A20" s="2" t="s">
        <v>1</v>
      </c>
      <c r="B20" s="8">
        <v>571351818.33000672</v>
      </c>
      <c r="C20" s="8">
        <v>484329594.43000126</v>
      </c>
      <c r="D20" s="8">
        <v>478441142.57000142</v>
      </c>
      <c r="E20" s="8">
        <v>611508113.01999652</v>
      </c>
      <c r="F20" s="8">
        <v>626309745.77999318</v>
      </c>
      <c r="G20" s="8">
        <v>387144607.75000072</v>
      </c>
    </row>
    <row r="21" spans="1:7" x14ac:dyDescent="0.2">
      <c r="A21" s="2" t="s">
        <v>2</v>
      </c>
      <c r="B21" s="8">
        <v>220820718.07000017</v>
      </c>
      <c r="C21" s="8">
        <v>226125599.62999916</v>
      </c>
      <c r="D21" s="8">
        <v>205064306.61000007</v>
      </c>
      <c r="E21" s="8">
        <v>235339690.15999833</v>
      </c>
      <c r="F21" s="8">
        <v>244984033.49000034</v>
      </c>
      <c r="G21" s="8">
        <v>161455073.64000022</v>
      </c>
    </row>
    <row r="22" spans="1:7" x14ac:dyDescent="0.2">
      <c r="A22" s="2" t="s">
        <v>3</v>
      </c>
      <c r="B22" s="8">
        <v>531127979.29999787</v>
      </c>
      <c r="C22" s="8">
        <v>534372903.95000321</v>
      </c>
      <c r="D22" s="8">
        <v>458711125.31999964</v>
      </c>
      <c r="E22" s="8">
        <v>535992011.74000114</v>
      </c>
      <c r="F22" s="8">
        <v>495695370.03999931</v>
      </c>
      <c r="G22" s="8">
        <v>351258155.2800017</v>
      </c>
    </row>
    <row r="23" spans="1:7" x14ac:dyDescent="0.2">
      <c r="A23" s="4" t="s">
        <v>4</v>
      </c>
      <c r="B23" s="18">
        <v>22305327.269999985</v>
      </c>
      <c r="C23" s="18">
        <v>21133502.32000003</v>
      </c>
      <c r="D23" s="18">
        <v>26343037.949999969</v>
      </c>
      <c r="E23" s="18">
        <v>28274966.960000031</v>
      </c>
      <c r="F23" s="18">
        <v>11906692.799999997</v>
      </c>
      <c r="G23" s="18">
        <v>46986.62</v>
      </c>
    </row>
    <row r="24" spans="1:7" x14ac:dyDescent="0.2">
      <c r="A24" s="2" t="s">
        <v>12</v>
      </c>
      <c r="B24" s="9">
        <f>SUBTOTAL(109,Tabel2[2017])</f>
        <v>1513109933.6100047</v>
      </c>
      <c r="C24" s="9">
        <f>SUBTOTAL(109,Tabel2[2018])</f>
        <v>1422133084.7400036</v>
      </c>
      <c r="D24" s="9">
        <f>SUBTOTAL(109,Tabel2[2019])</f>
        <v>1321679468.1000013</v>
      </c>
      <c r="E24" s="9">
        <f>SUBTOTAL(109,Tabel2[2020])</f>
        <v>1580538064.8799958</v>
      </c>
      <c r="F24" s="9">
        <f>SUBTOTAL(109,Tabel2[2021])</f>
        <v>1541750227.3399932</v>
      </c>
      <c r="G24" s="9">
        <f>SUBTOTAL(109,Tabel2[2022])</f>
        <v>1011182887.7400028</v>
      </c>
    </row>
  </sheetData>
  <pageMargins left="0.7" right="0.7" top="0.75" bottom="0.75" header="0.3" footer="0.3"/>
  <pageSetup paperSize="9" scale="72" fitToHeight="0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A97A9-0DA4-4890-8DB4-08CA4AD486F7}">
  <sheetPr>
    <pageSetUpPr fitToPage="1"/>
  </sheetPr>
  <dimension ref="A1:K123"/>
  <sheetViews>
    <sheetView workbookViewId="0">
      <selection activeCell="A5" sqref="A5"/>
    </sheetView>
  </sheetViews>
  <sheetFormatPr defaultRowHeight="14.4" x14ac:dyDescent="0.3"/>
  <cols>
    <col min="1" max="1" width="38.21875" customWidth="1"/>
    <col min="2" max="2" width="23.21875" bestFit="1" customWidth="1"/>
    <col min="3" max="3" width="14" customWidth="1"/>
    <col min="4" max="4" width="15.6640625" customWidth="1"/>
    <col min="5" max="5" width="18.6640625" customWidth="1"/>
    <col min="6" max="11" width="18.44140625" bestFit="1" customWidth="1"/>
  </cols>
  <sheetData>
    <row r="1" spans="1:11" x14ac:dyDescent="0.3">
      <c r="A1" s="1" t="s">
        <v>13</v>
      </c>
    </row>
    <row r="2" spans="1:11" x14ac:dyDescent="0.3">
      <c r="A2" s="2" t="s">
        <v>29</v>
      </c>
    </row>
    <row r="5" spans="1:11" s="2" customFormat="1" ht="12.6" x14ac:dyDescent="0.2">
      <c r="A5" s="11" t="s">
        <v>41</v>
      </c>
    </row>
    <row r="6" spans="1:11" s="2" customFormat="1" ht="12.6" x14ac:dyDescent="0.2"/>
    <row r="7" spans="1:11" s="2" customFormat="1" ht="25.2" x14ac:dyDescent="0.2">
      <c r="A7" s="2" t="s">
        <v>14</v>
      </c>
      <c r="B7" s="2" t="s">
        <v>15</v>
      </c>
      <c r="C7" s="2" t="s">
        <v>16</v>
      </c>
      <c r="D7" s="12" t="s">
        <v>25</v>
      </c>
      <c r="E7" s="12" t="s">
        <v>26</v>
      </c>
      <c r="F7" s="24" t="s">
        <v>6</v>
      </c>
      <c r="G7" s="24" t="s">
        <v>7</v>
      </c>
      <c r="H7" s="24" t="s">
        <v>8</v>
      </c>
      <c r="I7" s="24" t="s">
        <v>9</v>
      </c>
      <c r="J7" s="24" t="s">
        <v>10</v>
      </c>
      <c r="K7" s="24" t="s">
        <v>11</v>
      </c>
    </row>
    <row r="8" spans="1:11" s="2" customFormat="1" ht="12.6" x14ac:dyDescent="0.2"/>
    <row r="9" spans="1:11" s="2" customFormat="1" ht="37.799999999999997" x14ac:dyDescent="0.2">
      <c r="A9" s="16" t="s">
        <v>0</v>
      </c>
      <c r="B9" s="2" t="s">
        <v>17</v>
      </c>
      <c r="C9" s="2" t="s">
        <v>18</v>
      </c>
      <c r="D9" s="10">
        <v>0.03</v>
      </c>
      <c r="E9" s="10">
        <v>0.03</v>
      </c>
      <c r="F9" s="3">
        <v>16801668.258000001</v>
      </c>
      <c r="G9" s="3">
        <v>16988589.5493</v>
      </c>
      <c r="H9" s="3">
        <v>17117649.401099999</v>
      </c>
      <c r="I9" s="3">
        <v>18885827.758200001</v>
      </c>
      <c r="J9" s="3">
        <v>18319200.012599997</v>
      </c>
      <c r="K9" s="3">
        <v>12183440.576699998</v>
      </c>
    </row>
    <row r="10" spans="1:11" s="2" customFormat="1" ht="12.6" x14ac:dyDescent="0.2">
      <c r="C10" s="2" t="s">
        <v>19</v>
      </c>
      <c r="D10" s="10">
        <v>0.09</v>
      </c>
      <c r="E10" s="10">
        <v>0.09</v>
      </c>
      <c r="F10" s="3">
        <v>48179437.805699997</v>
      </c>
      <c r="G10" s="3">
        <v>48392730.008999996</v>
      </c>
      <c r="H10" s="3">
        <v>49812859.655099995</v>
      </c>
      <c r="I10" s="3">
        <v>53141596.285500005</v>
      </c>
      <c r="J10" s="3">
        <v>53222773.131899998</v>
      </c>
      <c r="K10" s="3">
        <v>34822674.058499999</v>
      </c>
    </row>
    <row r="11" spans="1:11" s="2" customFormat="1" ht="12.6" x14ac:dyDescent="0.2">
      <c r="C11" s="2" t="s">
        <v>20</v>
      </c>
      <c r="D11" s="10">
        <v>0.27</v>
      </c>
      <c r="E11" s="10">
        <v>0.27</v>
      </c>
      <c r="F11" s="3">
        <v>77657327.127000019</v>
      </c>
      <c r="G11" s="3">
        <v>69062927.9859</v>
      </c>
      <c r="H11" s="3">
        <v>75485127.752100006</v>
      </c>
      <c r="I11" s="3">
        <v>82363081.197600007</v>
      </c>
      <c r="J11" s="3">
        <v>77938920.273600012</v>
      </c>
      <c r="K11" s="3">
        <v>55899012.327300005</v>
      </c>
    </row>
    <row r="12" spans="1:11" s="2" customFormat="1" ht="12.6" x14ac:dyDescent="0.2">
      <c r="B12" s="2" t="s">
        <v>21</v>
      </c>
      <c r="C12" s="2" t="s">
        <v>18</v>
      </c>
      <c r="D12" s="10">
        <v>0.03</v>
      </c>
      <c r="E12" s="10">
        <v>0.03</v>
      </c>
      <c r="F12" s="3">
        <v>17016932.830800001</v>
      </c>
      <c r="G12" s="3">
        <v>17404822.256700002</v>
      </c>
      <c r="H12" s="3">
        <v>17503562.5713</v>
      </c>
      <c r="I12" s="3">
        <v>18923935.862100001</v>
      </c>
      <c r="J12" s="3">
        <v>18429704.389799997</v>
      </c>
      <c r="K12" s="3">
        <v>12114190.737300001</v>
      </c>
    </row>
    <row r="13" spans="1:11" s="2" customFormat="1" ht="12.6" x14ac:dyDescent="0.2">
      <c r="C13" s="2" t="s">
        <v>19</v>
      </c>
      <c r="D13" s="10">
        <v>0.09</v>
      </c>
      <c r="E13" s="10">
        <v>0.09</v>
      </c>
      <c r="F13" s="3">
        <v>49515670.2663</v>
      </c>
      <c r="G13" s="3">
        <v>54676344.004199997</v>
      </c>
      <c r="H13" s="3">
        <v>59325848.481600001</v>
      </c>
      <c r="I13" s="3">
        <v>67458578.709600002</v>
      </c>
      <c r="J13" s="3">
        <v>72107411.808599994</v>
      </c>
      <c r="K13" s="3">
        <v>50673612.239100002</v>
      </c>
    </row>
    <row r="14" spans="1:11" s="2" customFormat="1" ht="12.6" x14ac:dyDescent="0.2">
      <c r="C14" s="2" t="s">
        <v>20</v>
      </c>
      <c r="D14" s="10">
        <v>0.27</v>
      </c>
      <c r="E14" s="10">
        <v>0.27</v>
      </c>
      <c r="F14" s="3">
        <v>10841947.761600001</v>
      </c>
      <c r="G14" s="3">
        <v>14403027.3201</v>
      </c>
      <c r="H14" s="3">
        <v>15477052.050000001</v>
      </c>
      <c r="I14" s="3">
        <v>18353703.421800002</v>
      </c>
      <c r="J14" s="3">
        <v>24350728.925700001</v>
      </c>
      <c r="K14" s="3">
        <v>41695939.644300006</v>
      </c>
    </row>
    <row r="15" spans="1:11" s="2" customFormat="1" ht="12.6" x14ac:dyDescent="0.2">
      <c r="B15" s="2" t="s">
        <v>22</v>
      </c>
      <c r="C15" s="2" t="s">
        <v>18</v>
      </c>
      <c r="D15" s="10">
        <v>0.03</v>
      </c>
      <c r="E15" s="10">
        <v>0.03</v>
      </c>
      <c r="F15" s="3">
        <v>4559571.5334000001</v>
      </c>
      <c r="G15" s="3">
        <v>4330187.2835999997</v>
      </c>
      <c r="H15" s="3">
        <v>4198931.4263999993</v>
      </c>
      <c r="I15" s="3">
        <v>4544312.1633000001</v>
      </c>
      <c r="J15" s="3">
        <v>4345537.7960999999</v>
      </c>
      <c r="K15" s="3">
        <v>2776533.216</v>
      </c>
    </row>
    <row r="16" spans="1:11" s="2" customFormat="1" ht="12.6" x14ac:dyDescent="0.2">
      <c r="C16" s="2" t="s">
        <v>19</v>
      </c>
      <c r="D16" s="10">
        <v>0.09</v>
      </c>
      <c r="E16" s="10">
        <v>0.09</v>
      </c>
      <c r="F16" s="3">
        <v>12090867.660899999</v>
      </c>
      <c r="G16" s="3">
        <v>11783795.5737</v>
      </c>
      <c r="H16" s="3">
        <v>12224169.504900001</v>
      </c>
      <c r="I16" s="3">
        <v>13207502.557799999</v>
      </c>
      <c r="J16" s="3">
        <v>13478591.917799998</v>
      </c>
      <c r="K16" s="3">
        <v>8751125.3228999991</v>
      </c>
    </row>
    <row r="17" spans="1:11" s="2" customFormat="1" ht="12.6" x14ac:dyDescent="0.2">
      <c r="C17" s="2" t="s">
        <v>20</v>
      </c>
      <c r="D17" s="10">
        <v>0.27</v>
      </c>
      <c r="E17" s="10">
        <v>0.27</v>
      </c>
      <c r="F17" s="3">
        <v>10364125.4244</v>
      </c>
      <c r="G17" s="3">
        <v>12582459.507600002</v>
      </c>
      <c r="H17" s="3">
        <v>11452973.321700001</v>
      </c>
      <c r="I17" s="3">
        <v>15784629.497099999</v>
      </c>
      <c r="J17" s="3">
        <v>13921747.2063</v>
      </c>
      <c r="K17" s="3">
        <v>9277248.5648999996</v>
      </c>
    </row>
    <row r="18" spans="1:11" s="2" customFormat="1" ht="12.6" x14ac:dyDescent="0.2">
      <c r="B18" s="2" t="s">
        <v>23</v>
      </c>
      <c r="D18" s="10">
        <v>0.03</v>
      </c>
      <c r="E18" s="10">
        <v>0.03</v>
      </c>
      <c r="F18" s="3">
        <v>805122.21449999989</v>
      </c>
      <c r="G18" s="3">
        <v>1309681.0667999999</v>
      </c>
      <c r="H18" s="3">
        <v>1130850.0866999999</v>
      </c>
      <c r="I18" s="3">
        <v>1683523.443</v>
      </c>
      <c r="J18" s="3">
        <v>1102313.2368000001</v>
      </c>
      <c r="K18" s="3">
        <v>435475.57859999995</v>
      </c>
    </row>
    <row r="19" spans="1:11" s="2" customFormat="1" ht="12.6" x14ac:dyDescent="0.2">
      <c r="B19" s="13" t="s">
        <v>27</v>
      </c>
      <c r="C19" s="13"/>
      <c r="D19" s="14"/>
      <c r="E19" s="14"/>
      <c r="F19" s="15">
        <v>247832670.88260001</v>
      </c>
      <c r="G19" s="15">
        <v>250934564.55689999</v>
      </c>
      <c r="H19" s="15">
        <v>263729024.25090003</v>
      </c>
      <c r="I19" s="15">
        <v>294346690.89600003</v>
      </c>
      <c r="J19" s="15">
        <v>297216928.69920003</v>
      </c>
      <c r="K19" s="15">
        <v>228629252.26560003</v>
      </c>
    </row>
    <row r="20" spans="1:11" s="2" customFormat="1" ht="12.6" x14ac:dyDescent="0.2">
      <c r="D20" s="10"/>
      <c r="E20" s="10"/>
      <c r="F20" s="3"/>
      <c r="G20" s="3"/>
      <c r="H20" s="3"/>
      <c r="I20" s="3"/>
      <c r="J20" s="3"/>
      <c r="K20" s="3"/>
    </row>
    <row r="21" spans="1:11" s="2" customFormat="1" ht="12.6" x14ac:dyDescent="0.2">
      <c r="A21" s="1" t="s">
        <v>1</v>
      </c>
      <c r="B21" s="2" t="s">
        <v>17</v>
      </c>
      <c r="C21" s="2" t="s">
        <v>18</v>
      </c>
      <c r="D21" s="10">
        <v>0.03</v>
      </c>
      <c r="E21" s="10">
        <v>0.03</v>
      </c>
      <c r="F21" s="3">
        <v>63837544.183200002</v>
      </c>
      <c r="G21" s="3">
        <v>66047831.906699993</v>
      </c>
      <c r="H21" s="3">
        <v>64806974.988899998</v>
      </c>
      <c r="I21" s="3">
        <v>76788710.015100002</v>
      </c>
      <c r="J21" s="3">
        <v>69599952.833099991</v>
      </c>
      <c r="K21" s="3">
        <v>48921597.025499992</v>
      </c>
    </row>
    <row r="22" spans="1:11" s="2" customFormat="1" ht="12.6" x14ac:dyDescent="0.2">
      <c r="C22" s="2" t="s">
        <v>19</v>
      </c>
      <c r="D22" s="10">
        <v>0.09</v>
      </c>
      <c r="E22" s="10">
        <v>0.09</v>
      </c>
      <c r="F22" s="3">
        <v>97807974.510599986</v>
      </c>
      <c r="G22" s="3">
        <v>104466327.92369999</v>
      </c>
      <c r="H22" s="3">
        <v>103217851.845</v>
      </c>
      <c r="I22" s="3">
        <v>124267512.6126</v>
      </c>
      <c r="J22" s="3">
        <v>119973860.24129999</v>
      </c>
      <c r="K22" s="3">
        <v>79874477.243100002</v>
      </c>
    </row>
    <row r="23" spans="1:11" s="2" customFormat="1" ht="12.6" x14ac:dyDescent="0.2">
      <c r="C23" s="2" t="s">
        <v>20</v>
      </c>
      <c r="D23" s="10">
        <v>0.27</v>
      </c>
      <c r="E23" s="10">
        <v>0.27</v>
      </c>
      <c r="F23" s="3">
        <v>188361103.86000001</v>
      </c>
      <c r="G23" s="3">
        <v>81533598.821099997</v>
      </c>
      <c r="H23" s="3">
        <v>82041563.688300014</v>
      </c>
      <c r="I23" s="3">
        <v>137259641.421</v>
      </c>
      <c r="J23" s="3">
        <v>132928087.88070002</v>
      </c>
      <c r="K23" s="3">
        <v>70893403.540199995</v>
      </c>
    </row>
    <row r="24" spans="1:11" s="2" customFormat="1" ht="12.6" x14ac:dyDescent="0.2">
      <c r="B24" s="2" t="s">
        <v>22</v>
      </c>
      <c r="C24" s="2" t="s">
        <v>18</v>
      </c>
      <c r="D24" s="10">
        <v>0.03</v>
      </c>
      <c r="E24" s="10">
        <v>0.03</v>
      </c>
      <c r="F24" s="3">
        <v>62436943.285799995</v>
      </c>
      <c r="G24" s="3">
        <v>62733452.581199996</v>
      </c>
      <c r="H24" s="3">
        <v>61096822.0647</v>
      </c>
      <c r="I24" s="3">
        <v>69174275.966099992</v>
      </c>
      <c r="J24" s="3">
        <v>64061591.4498</v>
      </c>
      <c r="K24" s="3">
        <v>43127471.912999995</v>
      </c>
    </row>
    <row r="25" spans="1:11" s="2" customFormat="1" ht="12.6" x14ac:dyDescent="0.2">
      <c r="C25" s="2" t="s">
        <v>19</v>
      </c>
      <c r="D25" s="10">
        <v>0.09</v>
      </c>
      <c r="E25" s="10">
        <v>0.09</v>
      </c>
      <c r="F25" s="3">
        <v>116009382.3462</v>
      </c>
      <c r="G25" s="3">
        <v>118938626.5563</v>
      </c>
      <c r="H25" s="3">
        <v>121943431.2528</v>
      </c>
      <c r="I25" s="3">
        <v>143447780.8152</v>
      </c>
      <c r="J25" s="3">
        <v>144169403.44049999</v>
      </c>
      <c r="K25" s="3">
        <v>98401961.413799986</v>
      </c>
    </row>
    <row r="26" spans="1:11" s="2" customFormat="1" ht="12.6" x14ac:dyDescent="0.2">
      <c r="C26" s="2" t="s">
        <v>20</v>
      </c>
      <c r="D26" s="10">
        <v>0.27</v>
      </c>
      <c r="E26" s="10">
        <v>0.27</v>
      </c>
      <c r="F26" s="3">
        <v>59291166.866400003</v>
      </c>
      <c r="G26" s="3">
        <v>63833173.407900006</v>
      </c>
      <c r="H26" s="3">
        <v>63233432.397900008</v>
      </c>
      <c r="I26" s="3">
        <v>80020824.760800004</v>
      </c>
      <c r="J26" s="3">
        <v>111610714.54950002</v>
      </c>
      <c r="K26" s="3">
        <v>56964408.159600005</v>
      </c>
    </row>
    <row r="27" spans="1:11" s="2" customFormat="1" ht="12.6" x14ac:dyDescent="0.2">
      <c r="B27" s="2" t="s">
        <v>23</v>
      </c>
      <c r="D27" s="10">
        <v>0.03</v>
      </c>
      <c r="E27" s="10">
        <v>0.03</v>
      </c>
      <c r="F27" s="3">
        <v>978077.5088999999</v>
      </c>
      <c r="G27" s="3">
        <v>6011934.013199999</v>
      </c>
      <c r="H27" s="3">
        <v>1516865.9442</v>
      </c>
      <c r="I27" s="3">
        <v>1370560.977</v>
      </c>
      <c r="J27" s="3">
        <v>2294116.6262999997</v>
      </c>
      <c r="K27" s="3">
        <v>1017578.8844999999</v>
      </c>
    </row>
    <row r="28" spans="1:11" s="2" customFormat="1" ht="12.6" x14ac:dyDescent="0.2">
      <c r="A28" s="13"/>
      <c r="B28" s="13" t="s">
        <v>27</v>
      </c>
      <c r="C28" s="13"/>
      <c r="D28" s="14"/>
      <c r="E28" s="14"/>
      <c r="F28" s="15">
        <v>588722192.56110001</v>
      </c>
      <c r="G28" s="15">
        <v>503564945.21009994</v>
      </c>
      <c r="H28" s="15">
        <v>497856942.18180001</v>
      </c>
      <c r="I28" s="15">
        <v>632329306.56780005</v>
      </c>
      <c r="J28" s="15">
        <v>644637727.02119994</v>
      </c>
      <c r="K28" s="15">
        <v>399200898.17970002</v>
      </c>
    </row>
    <row r="29" spans="1:11" s="2" customFormat="1" ht="12.6" x14ac:dyDescent="0.2">
      <c r="D29" s="10"/>
      <c r="E29" s="10"/>
      <c r="F29" s="3"/>
      <c r="G29" s="3"/>
      <c r="H29" s="3"/>
      <c r="I29" s="3"/>
      <c r="J29" s="3"/>
      <c r="K29" s="3"/>
    </row>
    <row r="30" spans="1:11" s="2" customFormat="1" ht="12.6" x14ac:dyDescent="0.2">
      <c r="A30" s="1" t="s">
        <v>24</v>
      </c>
      <c r="B30" s="2" t="s">
        <v>28</v>
      </c>
      <c r="C30" s="2" t="s">
        <v>18</v>
      </c>
      <c r="D30" s="10">
        <v>0.3</v>
      </c>
      <c r="E30" s="10">
        <v>0.25</v>
      </c>
      <c r="F30" s="3">
        <v>72679198.049999997</v>
      </c>
      <c r="G30" s="3">
        <v>64068447.763499998</v>
      </c>
      <c r="H30" s="3">
        <v>37829396.685000002</v>
      </c>
      <c r="I30" s="3">
        <v>41803437.197499998</v>
      </c>
      <c r="J30" s="3">
        <v>39970601.555</v>
      </c>
      <c r="K30" s="3">
        <v>28331478.5275</v>
      </c>
    </row>
    <row r="31" spans="1:11" s="2" customFormat="1" ht="12.6" x14ac:dyDescent="0.2">
      <c r="C31" s="2" t="s">
        <v>19</v>
      </c>
      <c r="D31" s="10">
        <v>0.55000000000000004</v>
      </c>
      <c r="E31" s="10">
        <v>0.3</v>
      </c>
      <c r="F31" s="3">
        <v>35946061.855000004</v>
      </c>
      <c r="G31" s="3">
        <v>33888546.397</v>
      </c>
      <c r="H31" s="3">
        <v>27880697.072999999</v>
      </c>
      <c r="I31" s="3">
        <v>31352185.884</v>
      </c>
      <c r="J31" s="3">
        <v>30872385.872999996</v>
      </c>
      <c r="K31" s="3">
        <v>21769489.949999999</v>
      </c>
    </row>
    <row r="32" spans="1:11" s="2" customFormat="1" ht="12.6" x14ac:dyDescent="0.2">
      <c r="C32" s="2" t="s">
        <v>20</v>
      </c>
      <c r="D32" s="10">
        <v>0.65</v>
      </c>
      <c r="E32" s="10">
        <v>0.55000000000000004</v>
      </c>
      <c r="F32" s="3">
        <v>117296228.15300001</v>
      </c>
      <c r="G32" s="3">
        <v>133235850.76300001</v>
      </c>
      <c r="H32" s="3">
        <v>143697769.96850002</v>
      </c>
      <c r="I32" s="3">
        <v>168281522.17250001</v>
      </c>
      <c r="J32" s="3">
        <v>179323540.84149998</v>
      </c>
      <c r="K32" s="3">
        <v>115362011.06650001</v>
      </c>
    </row>
    <row r="33" spans="1:11" s="2" customFormat="1" ht="12.6" x14ac:dyDescent="0.2">
      <c r="B33" s="2" t="s">
        <v>23</v>
      </c>
      <c r="D33" s="10">
        <v>7.0000000000000007E-2</v>
      </c>
      <c r="E33" s="10">
        <v>7.0000000000000007E-2</v>
      </c>
      <c r="F33" s="3">
        <v>367170.51699999999</v>
      </c>
      <c r="G33" s="3">
        <v>53808.573000000004</v>
      </c>
      <c r="H33" s="3">
        <v>879597.57410000009</v>
      </c>
      <c r="I33" s="3">
        <v>120342.4425</v>
      </c>
      <c r="J33" s="3">
        <v>295627.33270000003</v>
      </c>
      <c r="K33" s="3">
        <v>6724.6466000000009</v>
      </c>
    </row>
    <row r="34" spans="1:11" s="2" customFormat="1" ht="12.6" x14ac:dyDescent="0.2">
      <c r="A34" s="13"/>
      <c r="B34" s="13" t="s">
        <v>27</v>
      </c>
      <c r="C34" s="13"/>
      <c r="D34" s="14"/>
      <c r="E34" s="14"/>
      <c r="F34" s="15">
        <v>226288658.57500002</v>
      </c>
      <c r="G34" s="15">
        <v>231246653.49650002</v>
      </c>
      <c r="H34" s="15">
        <v>210287461.30060002</v>
      </c>
      <c r="I34" s="15">
        <v>241557487.6965</v>
      </c>
      <c r="J34" s="15">
        <v>250462155.6022</v>
      </c>
      <c r="K34" s="15">
        <v>165469704.19060001</v>
      </c>
    </row>
    <row r="35" spans="1:11" s="2" customFormat="1" ht="12.6" x14ac:dyDescent="0.2">
      <c r="D35" s="10"/>
      <c r="E35" s="10"/>
      <c r="F35" s="3"/>
      <c r="G35" s="3"/>
      <c r="H35" s="3"/>
      <c r="I35" s="3"/>
      <c r="J35" s="3"/>
      <c r="K35" s="3"/>
    </row>
    <row r="36" spans="1:11" s="2" customFormat="1" ht="12.6" x14ac:dyDescent="0.2">
      <c r="A36" s="1" t="s">
        <v>3</v>
      </c>
      <c r="B36" s="2" t="s">
        <v>28</v>
      </c>
      <c r="C36" s="2" t="s">
        <v>18</v>
      </c>
      <c r="D36" s="10">
        <v>0.45</v>
      </c>
      <c r="E36" s="10">
        <v>0.25</v>
      </c>
      <c r="F36" s="3">
        <v>103934049.24600001</v>
      </c>
      <c r="G36" s="3">
        <v>81011787.490500003</v>
      </c>
      <c r="H36" s="3">
        <v>31587133.387499999</v>
      </c>
      <c r="I36" s="3">
        <v>35190213.390000001</v>
      </c>
      <c r="J36" s="3">
        <v>28977192.32</v>
      </c>
      <c r="K36" s="3">
        <v>20643043.035</v>
      </c>
    </row>
    <row r="37" spans="1:11" s="2" customFormat="1" ht="12.6" x14ac:dyDescent="0.2">
      <c r="C37" s="2" t="s">
        <v>19</v>
      </c>
      <c r="D37" s="10">
        <v>0.55000000000000004</v>
      </c>
      <c r="E37" s="10">
        <v>0.45</v>
      </c>
      <c r="F37" s="3">
        <v>58183502.5255</v>
      </c>
      <c r="G37" s="3">
        <v>54257080.832499996</v>
      </c>
      <c r="H37" s="3">
        <v>48769490.700000003</v>
      </c>
      <c r="I37" s="3">
        <v>54607173.475500003</v>
      </c>
      <c r="J37" s="3">
        <v>45759874.167000003</v>
      </c>
      <c r="K37" s="3">
        <v>32064091.7355</v>
      </c>
    </row>
    <row r="38" spans="1:11" s="2" customFormat="1" ht="12.6" x14ac:dyDescent="0.2">
      <c r="C38" s="2" t="s">
        <v>20</v>
      </c>
      <c r="D38" s="10">
        <v>0.65</v>
      </c>
      <c r="E38" s="10">
        <v>0.55000000000000004</v>
      </c>
      <c r="F38" s="3">
        <v>378919278.77050006</v>
      </c>
      <c r="G38" s="3">
        <v>408947811.38850003</v>
      </c>
      <c r="H38" s="3">
        <v>386114215.16250002</v>
      </c>
      <c r="I38" s="3">
        <v>456727434.41050005</v>
      </c>
      <c r="J38" s="3">
        <v>426019163.31700009</v>
      </c>
      <c r="K38" s="3">
        <v>301311196.8075</v>
      </c>
    </row>
    <row r="39" spans="1:11" s="2" customFormat="1" ht="12.6" x14ac:dyDescent="0.2">
      <c r="B39" s="2" t="s">
        <v>23</v>
      </c>
      <c r="D39" s="10">
        <v>7.0000000000000007E-2</v>
      </c>
      <c r="E39" s="10">
        <v>7.0000000000000007E-2</v>
      </c>
      <c r="F39" s="3">
        <v>532153.71510000003</v>
      </c>
      <c r="G39" s="3">
        <v>123936.38880000002</v>
      </c>
      <c r="H39" s="3">
        <v>236759.65040000004</v>
      </c>
      <c r="I39" s="3">
        <v>54525.88960000001</v>
      </c>
      <c r="J39" s="3">
        <v>104597.57840000001</v>
      </c>
      <c r="K39" s="3">
        <v>257202.22010000004</v>
      </c>
    </row>
    <row r="40" spans="1:11" s="2" customFormat="1" ht="12.6" x14ac:dyDescent="0.2">
      <c r="A40" s="13"/>
      <c r="B40" s="13" t="s">
        <v>27</v>
      </c>
      <c r="C40" s="13"/>
      <c r="D40" s="13"/>
      <c r="E40" s="13"/>
      <c r="F40" s="15">
        <v>541568984.25710011</v>
      </c>
      <c r="G40" s="15">
        <v>544340616.10030007</v>
      </c>
      <c r="H40" s="15">
        <v>466707598.90039998</v>
      </c>
      <c r="I40" s="15">
        <v>546579347.16560006</v>
      </c>
      <c r="J40" s="15">
        <v>500860827.3824001</v>
      </c>
      <c r="K40" s="15">
        <v>354275533.79809999</v>
      </c>
    </row>
    <row r="41" spans="1:11" s="2" customFormat="1" ht="12.6" x14ac:dyDescent="0.2"/>
    <row r="42" spans="1:11" s="2" customFormat="1" ht="12.6" x14ac:dyDescent="0.2"/>
    <row r="43" spans="1:11" s="2" customFormat="1" ht="12.6" x14ac:dyDescent="0.2"/>
    <row r="44" spans="1:11" s="2" customFormat="1" ht="12.6" x14ac:dyDescent="0.2"/>
    <row r="45" spans="1:11" s="2" customFormat="1" ht="12.6" x14ac:dyDescent="0.2"/>
    <row r="46" spans="1:11" s="2" customFormat="1" ht="12.6" x14ac:dyDescent="0.2"/>
    <row r="47" spans="1:11" s="2" customFormat="1" ht="12.6" x14ac:dyDescent="0.2"/>
    <row r="48" spans="1:11" s="2" customFormat="1" ht="12.6" x14ac:dyDescent="0.2"/>
    <row r="49" s="2" customFormat="1" ht="12.6" x14ac:dyDescent="0.2"/>
    <row r="50" s="2" customFormat="1" ht="12.6" x14ac:dyDescent="0.2"/>
    <row r="51" s="2" customFormat="1" ht="12.6" x14ac:dyDescent="0.2"/>
    <row r="52" s="2" customFormat="1" ht="12.6" x14ac:dyDescent="0.2"/>
    <row r="53" s="2" customFormat="1" ht="12.6" x14ac:dyDescent="0.2"/>
    <row r="54" s="2" customFormat="1" ht="12.6" x14ac:dyDescent="0.2"/>
    <row r="55" s="2" customFormat="1" ht="12.6" x14ac:dyDescent="0.2"/>
    <row r="56" s="2" customFormat="1" ht="12.6" x14ac:dyDescent="0.2"/>
    <row r="57" s="2" customFormat="1" ht="12.6" x14ac:dyDescent="0.2"/>
    <row r="58" s="2" customFormat="1" ht="12.6" x14ac:dyDescent="0.2"/>
    <row r="59" s="2" customFormat="1" ht="12.6" x14ac:dyDescent="0.2"/>
    <row r="60" s="2" customFormat="1" ht="12.6" x14ac:dyDescent="0.2"/>
    <row r="61" s="2" customFormat="1" ht="12.6" x14ac:dyDescent="0.2"/>
    <row r="62" s="2" customFormat="1" ht="12.6" x14ac:dyDescent="0.2"/>
    <row r="63" s="2" customFormat="1" ht="12.6" x14ac:dyDescent="0.2"/>
    <row r="64" s="2" customFormat="1" ht="12.6" x14ac:dyDescent="0.2"/>
    <row r="65" s="2" customFormat="1" ht="12.6" x14ac:dyDescent="0.2"/>
    <row r="66" s="2" customFormat="1" ht="12.6" x14ac:dyDescent="0.2"/>
    <row r="67" s="2" customFormat="1" ht="12.6" x14ac:dyDescent="0.2"/>
    <row r="68" s="2" customFormat="1" ht="12.6" x14ac:dyDescent="0.2"/>
    <row r="69" s="2" customFormat="1" ht="12.6" x14ac:dyDescent="0.2"/>
    <row r="70" s="2" customFormat="1" ht="12.6" x14ac:dyDescent="0.2"/>
    <row r="71" s="2" customFormat="1" ht="12.6" x14ac:dyDescent="0.2"/>
    <row r="72" s="2" customFormat="1" ht="12.6" x14ac:dyDescent="0.2"/>
    <row r="73" s="2" customFormat="1" ht="12.6" x14ac:dyDescent="0.2"/>
    <row r="74" s="2" customFormat="1" ht="12.6" x14ac:dyDescent="0.2"/>
    <row r="75" s="2" customFormat="1" ht="12.6" x14ac:dyDescent="0.2"/>
    <row r="76" s="2" customFormat="1" ht="12.6" x14ac:dyDescent="0.2"/>
    <row r="77" s="2" customFormat="1" ht="12.6" x14ac:dyDescent="0.2"/>
    <row r="78" s="2" customFormat="1" ht="12.6" x14ac:dyDescent="0.2"/>
    <row r="79" s="2" customFormat="1" ht="12.6" x14ac:dyDescent="0.2"/>
    <row r="80" s="2" customFormat="1" ht="12.6" x14ac:dyDescent="0.2"/>
    <row r="81" s="2" customFormat="1" ht="12.6" x14ac:dyDescent="0.2"/>
    <row r="82" s="2" customFormat="1" ht="12.6" x14ac:dyDescent="0.2"/>
    <row r="83" s="2" customFormat="1" ht="12.6" x14ac:dyDescent="0.2"/>
    <row r="84" s="2" customFormat="1" ht="12.6" x14ac:dyDescent="0.2"/>
    <row r="85" s="2" customFormat="1" ht="12.6" x14ac:dyDescent="0.2"/>
    <row r="86" s="2" customFormat="1" ht="12.6" x14ac:dyDescent="0.2"/>
    <row r="87" s="2" customFormat="1" ht="12.6" x14ac:dyDescent="0.2"/>
    <row r="88" s="2" customFormat="1" ht="12.6" x14ac:dyDescent="0.2"/>
    <row r="89" s="2" customFormat="1" ht="12.6" x14ac:dyDescent="0.2"/>
    <row r="90" s="2" customFormat="1" ht="12.6" x14ac:dyDescent="0.2"/>
    <row r="91" s="2" customFormat="1" ht="12.6" x14ac:dyDescent="0.2"/>
    <row r="92" s="2" customFormat="1" ht="12.6" x14ac:dyDescent="0.2"/>
    <row r="93" s="2" customFormat="1" ht="12.6" x14ac:dyDescent="0.2"/>
    <row r="94" s="2" customFormat="1" ht="12.6" x14ac:dyDescent="0.2"/>
    <row r="95" s="2" customFormat="1" ht="12.6" x14ac:dyDescent="0.2"/>
    <row r="96" s="2" customFormat="1" ht="12.6" x14ac:dyDescent="0.2"/>
    <row r="97" spans="1:11" s="2" customFormat="1" ht="12.6" x14ac:dyDescent="0.2"/>
    <row r="98" spans="1:11" s="2" customFormat="1" ht="12.6" x14ac:dyDescent="0.2"/>
    <row r="99" spans="1:11" s="2" customFormat="1" ht="12.6" x14ac:dyDescent="0.2"/>
    <row r="100" spans="1:11" s="2" customFormat="1" ht="12.6" x14ac:dyDescent="0.2"/>
    <row r="101" spans="1:11" s="2" customFormat="1" ht="12.6" x14ac:dyDescent="0.2"/>
    <row r="102" spans="1:11" s="2" customFormat="1" ht="12.6" x14ac:dyDescent="0.2"/>
    <row r="103" spans="1:11" s="2" customFormat="1" ht="12.6" x14ac:dyDescent="0.2"/>
    <row r="104" spans="1:11" s="2" customFormat="1" ht="12.6" x14ac:dyDescent="0.2"/>
    <row r="105" spans="1:11" s="2" customFormat="1" ht="12.6" x14ac:dyDescent="0.2"/>
    <row r="106" spans="1:11" s="2" customFormat="1" ht="12.6" x14ac:dyDescent="0.2"/>
    <row r="107" spans="1:11" s="2" customFormat="1" ht="12.6" x14ac:dyDescent="0.2"/>
    <row r="108" spans="1:11" s="2" customFormat="1" ht="12.6" x14ac:dyDescent="0.2"/>
    <row r="109" spans="1:11" s="2" customFormat="1" x14ac:dyDescent="0.3">
      <c r="A109"/>
      <c r="B109"/>
      <c r="C109"/>
      <c r="D109"/>
      <c r="E109"/>
      <c r="F109"/>
      <c r="G109"/>
      <c r="H109"/>
      <c r="I109"/>
      <c r="J109"/>
      <c r="K109"/>
    </row>
    <row r="110" spans="1:11" s="2" customFormat="1" x14ac:dyDescent="0.3">
      <c r="A110"/>
      <c r="B110"/>
      <c r="C110"/>
      <c r="D110"/>
      <c r="E110"/>
      <c r="F110"/>
      <c r="G110"/>
      <c r="H110"/>
      <c r="I110"/>
      <c r="J110"/>
      <c r="K110"/>
    </row>
    <row r="111" spans="1:11" s="2" customFormat="1" x14ac:dyDescent="0.3">
      <c r="A111"/>
      <c r="B111"/>
      <c r="C111"/>
      <c r="D111"/>
      <c r="E111"/>
      <c r="F111"/>
      <c r="G111"/>
      <c r="H111"/>
      <c r="I111"/>
      <c r="J111"/>
      <c r="K111"/>
    </row>
    <row r="112" spans="1:11" s="2" customFormat="1" x14ac:dyDescent="0.3">
      <c r="A112"/>
      <c r="B112"/>
      <c r="C112"/>
      <c r="D112"/>
      <c r="E112"/>
      <c r="F112"/>
      <c r="G112"/>
      <c r="H112"/>
      <c r="I112"/>
      <c r="J112"/>
      <c r="K112"/>
    </row>
    <row r="113" spans="1:11" s="2" customFormat="1" x14ac:dyDescent="0.3">
      <c r="A113"/>
      <c r="B113"/>
      <c r="C113"/>
      <c r="D113"/>
      <c r="E113"/>
      <c r="F113"/>
      <c r="G113"/>
      <c r="H113"/>
      <c r="I113"/>
      <c r="J113"/>
      <c r="K113"/>
    </row>
    <row r="114" spans="1:11" s="2" customFormat="1" x14ac:dyDescent="0.3">
      <c r="A114"/>
      <c r="B114"/>
      <c r="C114"/>
      <c r="D114"/>
      <c r="E114"/>
      <c r="F114"/>
      <c r="G114"/>
      <c r="H114"/>
      <c r="I114"/>
      <c r="J114"/>
      <c r="K114"/>
    </row>
    <row r="115" spans="1:11" s="2" customFormat="1" x14ac:dyDescent="0.3">
      <c r="A115"/>
      <c r="B115"/>
      <c r="C115"/>
      <c r="D115"/>
      <c r="E115"/>
      <c r="F115"/>
      <c r="G115"/>
      <c r="H115"/>
      <c r="I115"/>
      <c r="J115"/>
      <c r="K115"/>
    </row>
    <row r="116" spans="1:11" s="2" customFormat="1" x14ac:dyDescent="0.3">
      <c r="A116"/>
      <c r="B116"/>
      <c r="C116"/>
      <c r="D116"/>
      <c r="E116"/>
      <c r="F116"/>
      <c r="G116"/>
      <c r="H116"/>
      <c r="I116"/>
      <c r="J116"/>
      <c r="K116"/>
    </row>
    <row r="117" spans="1:11" s="2" customFormat="1" x14ac:dyDescent="0.3">
      <c r="A117"/>
      <c r="B117"/>
      <c r="C117"/>
      <c r="D117"/>
      <c r="E117"/>
      <c r="F117"/>
      <c r="G117"/>
      <c r="H117"/>
      <c r="I117"/>
      <c r="J117"/>
      <c r="K117"/>
    </row>
    <row r="118" spans="1:11" s="2" customFormat="1" x14ac:dyDescent="0.3">
      <c r="A118"/>
      <c r="B118"/>
      <c r="C118"/>
      <c r="D118"/>
      <c r="E118"/>
      <c r="F118"/>
      <c r="G118"/>
      <c r="H118"/>
      <c r="I118"/>
      <c r="J118"/>
      <c r="K118"/>
    </row>
    <row r="119" spans="1:11" s="2" customFormat="1" x14ac:dyDescent="0.3">
      <c r="A119"/>
      <c r="B119"/>
      <c r="C119"/>
      <c r="D119"/>
      <c r="E119"/>
      <c r="F119"/>
      <c r="G119"/>
      <c r="H119"/>
      <c r="I119"/>
      <c r="J119"/>
      <c r="K119"/>
    </row>
    <row r="120" spans="1:11" s="2" customFormat="1" x14ac:dyDescent="0.3">
      <c r="A120"/>
      <c r="B120"/>
      <c r="C120"/>
      <c r="D120"/>
      <c r="E120"/>
      <c r="F120"/>
      <c r="G120"/>
      <c r="H120"/>
      <c r="I120"/>
      <c r="J120"/>
      <c r="K120"/>
    </row>
    <row r="121" spans="1:11" s="2" customFormat="1" x14ac:dyDescent="0.3">
      <c r="A121"/>
      <c r="B121"/>
      <c r="C121"/>
      <c r="D121"/>
      <c r="E121"/>
      <c r="F121"/>
      <c r="G121"/>
      <c r="H121"/>
      <c r="I121"/>
      <c r="J121"/>
      <c r="K121"/>
    </row>
    <row r="122" spans="1:11" s="2" customFormat="1" x14ac:dyDescent="0.3">
      <c r="A122"/>
      <c r="B122"/>
      <c r="C122"/>
      <c r="D122"/>
      <c r="E122"/>
      <c r="F122"/>
      <c r="G122"/>
      <c r="H122"/>
      <c r="I122"/>
      <c r="J122"/>
      <c r="K122"/>
    </row>
    <row r="123" spans="1:11" s="2" customFormat="1" x14ac:dyDescent="0.3">
      <c r="A123"/>
      <c r="B123"/>
      <c r="C123"/>
      <c r="D123"/>
      <c r="E123"/>
      <c r="F123"/>
      <c r="G123"/>
      <c r="H123"/>
      <c r="I123"/>
      <c r="J123"/>
      <c r="K123"/>
    </row>
  </sheetData>
  <pageMargins left="0.7" right="0.7" top="0.75" bottom="0.75" header="0.3" footer="0.3"/>
  <pageSetup paperSize="9" scale="59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7F780-21A3-4C95-B857-197C3684A8B6}">
  <sheetPr>
    <pageSetUpPr fitToPage="1"/>
  </sheetPr>
  <dimension ref="A1:G34"/>
  <sheetViews>
    <sheetView workbookViewId="0">
      <selection activeCell="A26" sqref="A26"/>
    </sheetView>
  </sheetViews>
  <sheetFormatPr defaultRowHeight="12.6" x14ac:dyDescent="0.2"/>
  <cols>
    <col min="1" max="1" width="62.109375" style="2" bestFit="1" customWidth="1"/>
    <col min="2" max="7" width="19.6640625" style="2" bestFit="1" customWidth="1"/>
    <col min="8" max="16384" width="8.88671875" style="2"/>
  </cols>
  <sheetData>
    <row r="1" spans="1:7" x14ac:dyDescent="0.2">
      <c r="A1" s="1" t="s">
        <v>13</v>
      </c>
    </row>
    <row r="2" spans="1:7" x14ac:dyDescent="0.2">
      <c r="A2" s="2" t="s">
        <v>35</v>
      </c>
    </row>
    <row r="5" spans="1:7" x14ac:dyDescent="0.2">
      <c r="A5" s="11" t="s">
        <v>44</v>
      </c>
    </row>
    <row r="7" spans="1:7" x14ac:dyDescent="0.2">
      <c r="A7" s="2" t="s">
        <v>34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</row>
    <row r="8" spans="1:7" x14ac:dyDescent="0.2">
      <c r="A8" s="2" t="s">
        <v>31</v>
      </c>
      <c r="B8" s="8">
        <v>139057124.34</v>
      </c>
      <c r="C8" s="8">
        <v>129864017.01000001</v>
      </c>
      <c r="D8" s="8">
        <v>112614891.86</v>
      </c>
      <c r="E8" s="8">
        <v>125912461.40000001</v>
      </c>
      <c r="F8" s="8">
        <v>195800902.86000001</v>
      </c>
      <c r="G8" s="8">
        <v>159896916.99000001</v>
      </c>
    </row>
    <row r="9" spans="1:7" x14ac:dyDescent="0.2">
      <c r="A9" s="2" t="s">
        <v>32</v>
      </c>
      <c r="B9" s="8">
        <v>56468009.270000003</v>
      </c>
      <c r="C9" s="8">
        <v>48829856.060000002</v>
      </c>
      <c r="D9" s="8">
        <v>48817556.979999997</v>
      </c>
      <c r="E9" s="8">
        <v>51162224.890000001</v>
      </c>
      <c r="F9" s="8">
        <v>71942362.230000004</v>
      </c>
      <c r="G9" s="8">
        <v>60711489.670000002</v>
      </c>
    </row>
    <row r="10" spans="1:7" x14ac:dyDescent="0.2">
      <c r="A10" s="4" t="s">
        <v>33</v>
      </c>
      <c r="B10" s="18">
        <v>6406714.0699999994</v>
      </c>
      <c r="C10" s="18">
        <v>3918499.2799999993</v>
      </c>
      <c r="D10" s="18">
        <v>4569495.0600000005</v>
      </c>
      <c r="E10" s="18">
        <v>3850756.4899999998</v>
      </c>
      <c r="F10" s="18">
        <v>5023997.38</v>
      </c>
      <c r="G10" s="18">
        <v>4977258.2700000005</v>
      </c>
    </row>
    <row r="11" spans="1:7" x14ac:dyDescent="0.2">
      <c r="A11" s="2" t="s">
        <v>12</v>
      </c>
      <c r="B11" s="8">
        <f>SUBTOTAL(109,Tabel4[2017])</f>
        <v>201931847.68000001</v>
      </c>
      <c r="C11" s="8">
        <f>SUBTOTAL(109,Tabel4[2018])</f>
        <v>182612372.34999999</v>
      </c>
      <c r="D11" s="8">
        <f>SUBTOTAL(109,Tabel4[2019])</f>
        <v>166001943.90000001</v>
      </c>
      <c r="E11" s="8">
        <f>SUBTOTAL(109,Tabel4[2020])</f>
        <v>180925442.78000003</v>
      </c>
      <c r="F11" s="8">
        <f>SUBTOTAL(109,Tabel4[2021])</f>
        <v>272767262.47000003</v>
      </c>
      <c r="G11" s="8">
        <f>SUBTOTAL(109,Tabel4[2022])</f>
        <v>225585664.93000004</v>
      </c>
    </row>
    <row r="15" spans="1:7" x14ac:dyDescent="0.2">
      <c r="A15" s="11" t="s">
        <v>43</v>
      </c>
    </row>
    <row r="17" spans="1:7" x14ac:dyDescent="0.2">
      <c r="A17" s="2" t="s">
        <v>36</v>
      </c>
      <c r="B17" s="8" t="s">
        <v>6</v>
      </c>
      <c r="C17" s="8" t="s">
        <v>7</v>
      </c>
      <c r="D17" s="8" t="s">
        <v>8</v>
      </c>
      <c r="E17" s="8" t="s">
        <v>9</v>
      </c>
      <c r="F17" s="8" t="s">
        <v>10</v>
      </c>
      <c r="G17" s="8" t="s">
        <v>11</v>
      </c>
    </row>
    <row r="18" spans="1:7" x14ac:dyDescent="0.2">
      <c r="A18" s="21">
        <v>0.03</v>
      </c>
      <c r="B18" s="8">
        <v>107486528.05</v>
      </c>
      <c r="C18" s="8">
        <v>83537545.5</v>
      </c>
      <c r="D18" s="8">
        <v>95336632.879999995</v>
      </c>
      <c r="E18" s="8">
        <v>103486094.53999999</v>
      </c>
      <c r="F18" s="8">
        <v>124080299.77</v>
      </c>
      <c r="G18" s="8">
        <v>132537699.38000001</v>
      </c>
    </row>
    <row r="19" spans="1:7" x14ac:dyDescent="0.2">
      <c r="A19" s="21">
        <v>0.09</v>
      </c>
      <c r="B19" s="8">
        <v>37648111.310000002</v>
      </c>
      <c r="C19" s="8">
        <v>30797475.02</v>
      </c>
      <c r="D19" s="8">
        <v>38249641.480000004</v>
      </c>
      <c r="E19" s="8">
        <v>43588568.050000004</v>
      </c>
      <c r="F19" s="8">
        <v>52276240.469999999</v>
      </c>
      <c r="G19" s="8">
        <v>59692334.399999999</v>
      </c>
    </row>
    <row r="20" spans="1:7" x14ac:dyDescent="0.2">
      <c r="A20" s="21">
        <v>0.18</v>
      </c>
      <c r="B20" s="8">
        <v>17139195.07</v>
      </c>
      <c r="C20" s="8">
        <v>17052659.530000001</v>
      </c>
      <c r="D20" s="8">
        <v>19278949.440000001</v>
      </c>
      <c r="E20" s="8">
        <v>22634911.82</v>
      </c>
      <c r="F20" s="8">
        <v>25514883.879999999</v>
      </c>
      <c r="G20" s="8">
        <v>30463747.629999999</v>
      </c>
    </row>
    <row r="21" spans="1:7" x14ac:dyDescent="0.2">
      <c r="A21" s="21">
        <v>0.27</v>
      </c>
      <c r="B21" s="8">
        <v>6071051.6200000001</v>
      </c>
      <c r="C21" s="8">
        <v>11247984.74</v>
      </c>
      <c r="D21" s="8">
        <v>15693925.17</v>
      </c>
      <c r="E21" s="8">
        <v>14023582.66</v>
      </c>
      <c r="F21" s="8">
        <v>19168640.73</v>
      </c>
      <c r="G21" s="8">
        <v>21289938.100000001</v>
      </c>
    </row>
    <row r="22" spans="1:7" x14ac:dyDescent="0.2">
      <c r="A22" s="2" t="s">
        <v>38</v>
      </c>
      <c r="B22" s="8">
        <f>SUBTOTAL(109,Tabel5[2017])</f>
        <v>168344886.05000001</v>
      </c>
      <c r="C22" s="8">
        <f>SUBTOTAL(109,Tabel5[2018])</f>
        <v>142635664.78999999</v>
      </c>
      <c r="D22" s="8">
        <f>SUBTOTAL(109,Tabel5[2019])</f>
        <v>168559148.97</v>
      </c>
      <c r="E22" s="8">
        <f>SUBTOTAL(109,Tabel5[2020])</f>
        <v>183733157.06999999</v>
      </c>
      <c r="F22" s="8">
        <f>SUBTOTAL(109,Tabel5[2021])</f>
        <v>221040064.84999999</v>
      </c>
      <c r="G22" s="8">
        <f>SUBTOTAL(109,Tabel5[2022])</f>
        <v>243983719.50999999</v>
      </c>
    </row>
    <row r="23" spans="1:7" x14ac:dyDescent="0.2">
      <c r="A23" s="19" t="s">
        <v>37</v>
      </c>
      <c r="B23" s="22">
        <v>155754817.14000002</v>
      </c>
      <c r="C23" s="22">
        <v>121712540.13999999</v>
      </c>
      <c r="D23" s="22">
        <v>142754144.79000002</v>
      </c>
      <c r="E23" s="22">
        <v>154654615.18000001</v>
      </c>
      <c r="F23" s="22">
        <v>181862630.96000001</v>
      </c>
      <c r="G23" s="23">
        <v>198768121.27000001</v>
      </c>
    </row>
    <row r="24" spans="1:7" x14ac:dyDescent="0.2">
      <c r="B24" s="7"/>
      <c r="C24" s="7"/>
      <c r="D24" s="7"/>
      <c r="E24" s="7"/>
      <c r="F24" s="7"/>
      <c r="G24" s="7"/>
    </row>
    <row r="26" spans="1:7" x14ac:dyDescent="0.2">
      <c r="A26" s="11" t="s">
        <v>42</v>
      </c>
    </row>
    <row r="28" spans="1:7" x14ac:dyDescent="0.2">
      <c r="A28" s="2" t="s">
        <v>36</v>
      </c>
      <c r="B28" s="20" t="s">
        <v>6</v>
      </c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11</v>
      </c>
    </row>
    <row r="29" spans="1:7" x14ac:dyDescent="0.2">
      <c r="A29" s="21">
        <v>0.1</v>
      </c>
      <c r="B29" s="8">
        <v>32925934.830000002</v>
      </c>
      <c r="C29" s="8">
        <v>26031745.579999998</v>
      </c>
      <c r="D29" s="8">
        <v>25673999.920000002</v>
      </c>
      <c r="E29" s="8">
        <v>30705760.300000004</v>
      </c>
      <c r="F29" s="8">
        <v>37642424.100000001</v>
      </c>
      <c r="G29" s="8">
        <v>36422066.310000002</v>
      </c>
    </row>
    <row r="30" spans="1:7" x14ac:dyDescent="0.2">
      <c r="A30" s="21">
        <v>0.2</v>
      </c>
      <c r="B30" s="8">
        <v>7523458.2199999997</v>
      </c>
      <c r="C30" s="8">
        <v>5703264.4900000002</v>
      </c>
      <c r="D30" s="8">
        <v>5910907.0999999996</v>
      </c>
      <c r="E30" s="8">
        <v>7138877.9500000002</v>
      </c>
      <c r="F30" s="8">
        <v>9416110.8599999994</v>
      </c>
      <c r="G30" s="8">
        <v>8844053.7200000007</v>
      </c>
    </row>
    <row r="31" spans="1:7" x14ac:dyDescent="0.2">
      <c r="A31" s="21">
        <v>0.3</v>
      </c>
      <c r="B31" s="8">
        <v>3045487.26</v>
      </c>
      <c r="C31" s="8">
        <v>2708919.8</v>
      </c>
      <c r="D31" s="8">
        <v>3142822.9</v>
      </c>
      <c r="E31" s="8">
        <v>3701357.12</v>
      </c>
      <c r="F31" s="8">
        <v>4987222.1400000006</v>
      </c>
      <c r="G31" s="8">
        <v>4776542.04</v>
      </c>
    </row>
    <row r="32" spans="1:7" x14ac:dyDescent="0.2">
      <c r="A32" s="21">
        <v>0.4</v>
      </c>
      <c r="B32" s="8">
        <v>810952</v>
      </c>
      <c r="C32" s="8">
        <v>631000</v>
      </c>
      <c r="D32" s="8">
        <v>1622493.2999999998</v>
      </c>
      <c r="E32" s="8">
        <v>974671.62</v>
      </c>
      <c r="F32" s="8">
        <v>1041263.75</v>
      </c>
      <c r="G32" s="8">
        <v>1055372.74</v>
      </c>
    </row>
    <row r="33" spans="1:7" x14ac:dyDescent="0.2">
      <c r="A33" s="2" t="s">
        <v>38</v>
      </c>
      <c r="B33" s="9">
        <f>SUBTOTAL(109,Tabel6[2017])</f>
        <v>44305832.310000002</v>
      </c>
      <c r="C33" s="9">
        <f>SUBTOTAL(109,Tabel6[2018])</f>
        <v>35074929.869999997</v>
      </c>
      <c r="D33" s="9">
        <f>SUBTOTAL(109,Tabel6[2019])</f>
        <v>36350223.219999999</v>
      </c>
      <c r="E33" s="9">
        <f>SUBTOTAL(109,Tabel6[2020])</f>
        <v>42520666.990000002</v>
      </c>
      <c r="F33" s="9">
        <f>SUBTOTAL(109,Tabel6[2021])</f>
        <v>53087020.850000001</v>
      </c>
      <c r="G33" s="9">
        <f>SUBTOTAL(109,Tabel6[2022])</f>
        <v>51098034.810000002</v>
      </c>
    </row>
    <row r="34" spans="1:7" x14ac:dyDescent="0.2">
      <c r="A34" s="19" t="s">
        <v>37</v>
      </c>
      <c r="B34" s="22">
        <v>44021808.939999998</v>
      </c>
      <c r="C34" s="22">
        <v>34770237.880000003</v>
      </c>
      <c r="D34" s="22">
        <v>35580042.290000007</v>
      </c>
      <c r="E34" s="22">
        <v>41597275.850000001</v>
      </c>
      <c r="F34" s="22">
        <v>51548704.670000002</v>
      </c>
      <c r="G34" s="23">
        <v>48447411.960000001</v>
      </c>
    </row>
  </sheetData>
  <pageMargins left="0.7" right="0.7" top="0.75" bottom="0.75" header="0.3" footer="0.3"/>
  <pageSetup paperSize="9" scale="72" fitToHeight="0" orientation="landscape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4d6940-b9ec-4ada-b4c2-7f3025c7a757">7D2RFHS3H3CS-1018149361-3350</_dlc_DocId>
    <_dlc_DocIdUrl xmlns="5e4d6940-b9ec-4ada-b4c2-7f3025c7a757">
      <Url>https://team.fb.vlaanderen.be/DOC/DFB/DFB/_layouts/15/DocIdRedir.aspx?ID=7D2RFHS3H3CS-1018149361-3350</Url>
      <Description>7D2RFHS3H3CS-1018149361-3350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BD154BF0AB546B89B7EA7F0A09E55" ma:contentTypeVersion="0" ma:contentTypeDescription="Een nieuw document maken." ma:contentTypeScope="" ma:versionID="860ff1c015d516477d96c283a4aac52a">
  <xsd:schema xmlns:xsd="http://www.w3.org/2001/XMLSchema" xmlns:xs="http://www.w3.org/2001/XMLSchema" xmlns:p="http://schemas.microsoft.com/office/2006/metadata/properties" xmlns:ns2="5e4d6940-b9ec-4ada-b4c2-7f3025c7a757" targetNamespace="http://schemas.microsoft.com/office/2006/metadata/properties" ma:root="true" ma:fieldsID="4843d2d5df6aa5d7af51710faa7435d4" ns2:_="">
    <xsd:import namespace="5e4d6940-b9ec-4ada-b4c2-7f3025c7a7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d6940-b9ec-4ada-b4c2-7f3025c7a75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351AD1-835F-4C98-BAC1-2A5A64174219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5e4d6940-b9ec-4ada-b4c2-7f3025c7a75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C72CB4-2409-4AE0-9A30-68F93C53FF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A89562-AB70-4C07-B619-1385F9972E5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9CD717A-D568-447B-ACBE-AB3DAF4F9E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d6940-b9ec-4ada-b4c2-7f3025c7a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erfbelasting (1)</vt:lpstr>
      <vt:lpstr>erfbelasting (2)</vt:lpstr>
      <vt:lpstr>schenkbelasting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Bogaert, Wim</dc:creator>
  <cp:lastModifiedBy>Achten Jeroen</cp:lastModifiedBy>
  <cp:lastPrinted>2023-03-23T15:00:05Z</cp:lastPrinted>
  <dcterms:created xsi:type="dcterms:W3CDTF">2023-03-07T08:28:46Z</dcterms:created>
  <dcterms:modified xsi:type="dcterms:W3CDTF">2023-03-23T15:00:08Z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0x010100A1FBD154BF0AB546B89B7EA7F0A09E55</vt:lpwstr>
  </property>
  <property fmtid="{D5CDD505-2E9C-101B-9397-08002B2CF9AE}" pid="3" name="_dlc_DocIdItemGuid">
    <vt:lpwstr>9c9248a8-ce1b-43e8-9520-7eb9d77c0a62</vt:lpwstr>
  </property>
</Properties>
</file>